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610" activeTab="4"/>
  </bookViews>
  <sheets>
    <sheet name="HDC" sheetId="1" r:id="rId1"/>
    <sheet name="ESB" sheetId="2" r:id="rId2"/>
    <sheet name="PTK" sheetId="3" r:id="rId3"/>
    <sheet name="LMIS" sheetId="5" r:id="rId4"/>
    <sheet name="Training" sheetId="9" r:id="rId5"/>
    <sheet name="SQAC DQAC" sheetId="10" r:id="rId6"/>
  </sheets>
  <definedNames>
    <definedName name="_xlnm.Print_Area" localSheetId="5">'SQAC DQAC'!$A$1:$T$8</definedName>
  </definedNames>
  <calcPr calcId="125725"/>
</workbook>
</file>

<file path=xl/calcChain.xml><?xml version="1.0" encoding="utf-8"?>
<calcChain xmlns="http://schemas.openxmlformats.org/spreadsheetml/2006/main">
  <c r="H4" i="10"/>
  <c r="T7" l="1"/>
  <c r="S7"/>
  <c r="R7"/>
  <c r="Q7"/>
  <c r="P7"/>
  <c r="O7"/>
  <c r="N7"/>
  <c r="K7"/>
  <c r="T6"/>
  <c r="S6"/>
  <c r="R6"/>
  <c r="Q6"/>
  <c r="P6"/>
  <c r="P4" s="1"/>
  <c r="O6"/>
  <c r="O4" s="1"/>
  <c r="N6"/>
  <c r="I10" i="9"/>
  <c r="H10"/>
  <c r="G10"/>
  <c r="F10"/>
  <c r="E10"/>
  <c r="D10"/>
  <c r="X20" i="5"/>
  <c r="Y20"/>
  <c r="W20"/>
  <c r="N4" i="10" l="1"/>
  <c r="T4"/>
  <c r="S4"/>
  <c r="R4"/>
  <c r="Q4"/>
  <c r="R6" i="1"/>
  <c r="R22" s="1"/>
  <c r="L22"/>
  <c r="M22"/>
  <c r="N22"/>
  <c r="O22"/>
  <c r="P8"/>
  <c r="Q8"/>
  <c r="R8"/>
  <c r="S8"/>
  <c r="S22" s="1"/>
  <c r="Q6"/>
  <c r="S6"/>
  <c r="P6"/>
  <c r="P22" s="1"/>
  <c r="H22"/>
  <c r="I22"/>
  <c r="J22"/>
  <c r="K22"/>
  <c r="G22"/>
  <c r="E22"/>
  <c r="F22"/>
  <c r="D22"/>
  <c r="H8" i="3"/>
  <c r="D22"/>
  <c r="E22"/>
  <c r="F22"/>
  <c r="G22"/>
  <c r="C22"/>
  <c r="H6"/>
  <c r="Q22" i="1" l="1"/>
  <c r="H22" i="3"/>
</calcChain>
</file>

<file path=xl/sharedStrings.xml><?xml version="1.0" encoding="utf-8"?>
<sst xmlns="http://schemas.openxmlformats.org/spreadsheetml/2006/main" count="192" uniqueCount="127">
  <si>
    <t>S.No</t>
  </si>
  <si>
    <t>Name of State</t>
  </si>
  <si>
    <t>CC-Nirodh (in pieces)</t>
  </si>
  <si>
    <t>OCP-Mala N                    (in Cycles)</t>
  </si>
  <si>
    <t>ECP- Ezy Pill</t>
  </si>
  <si>
    <t>Centchroman (CHHAYA)             (In strip)</t>
  </si>
  <si>
    <t>CC-Nirodh             (in pieces)</t>
  </si>
  <si>
    <t>Centchroman     (CHHAYA)                          (In strip)</t>
  </si>
  <si>
    <t>S.No.</t>
  </si>
  <si>
    <t xml:space="preserve">ESB COMPONENT 1- DELAYING </t>
  </si>
  <si>
    <t>ESB COMPONENT 2- SPACING</t>
  </si>
  <si>
    <t>ESB COMPONENT 3- LIMITING</t>
  </si>
  <si>
    <t>EC with no children</t>
  </si>
  <si>
    <t>EC with one child</t>
  </si>
  <si>
    <t>EC with two children</t>
  </si>
  <si>
    <t>Number of Eligible Couple (EC)</t>
  </si>
  <si>
    <t>At DH/SDH/ CHC/PHC</t>
  </si>
  <si>
    <t>At SC</t>
  </si>
  <si>
    <t>Through ASHA</t>
  </si>
  <si>
    <t>MO 
(MBBS and above)</t>
  </si>
  <si>
    <t>CHC</t>
  </si>
  <si>
    <t>PHC</t>
  </si>
  <si>
    <t>SC</t>
  </si>
  <si>
    <t>Sno.</t>
  </si>
  <si>
    <t>Total Number of client exit interviews conducted</t>
  </si>
  <si>
    <t>Number of clients who reported waiting time of more than 2 hours from time of registration to time of surgery</t>
  </si>
  <si>
    <t>Number of clients who reportedly receive post operative instruction card after the surgery</t>
  </si>
  <si>
    <t>State Quality Assurance committee</t>
  </si>
  <si>
    <t>State Indemnity Sub-committee</t>
  </si>
  <si>
    <t>District Quality Assurance committee</t>
  </si>
  <si>
    <t>District Indemnity Sub-committee</t>
  </si>
  <si>
    <t>Static health facilities</t>
  </si>
  <si>
    <t>Accredited Private/NGO health facilities</t>
  </si>
  <si>
    <t>Very good</t>
  </si>
  <si>
    <t>Good</t>
  </si>
  <si>
    <t>Average</t>
  </si>
  <si>
    <t>Unsatisfactory</t>
  </si>
  <si>
    <t>District Wise Information</t>
  </si>
  <si>
    <t xml:space="preserve">District Warehouse </t>
  </si>
  <si>
    <t>ASHA</t>
  </si>
  <si>
    <t>Name of District</t>
  </si>
  <si>
    <t>State Total</t>
  </si>
  <si>
    <t>STATE TOTAL</t>
  </si>
  <si>
    <t>Total  CHC</t>
  </si>
  <si>
    <t>Total  PHC</t>
  </si>
  <si>
    <t>Total  SC</t>
  </si>
  <si>
    <t>Name of  State</t>
  </si>
  <si>
    <t>State Warehouse</t>
  </si>
  <si>
    <t>Total no. of  District warehouses</t>
  </si>
  <si>
    <t>Total no. of  Divisiona/Regional warehouses</t>
  </si>
  <si>
    <t>Divisional/Regional Warehouse</t>
  </si>
  <si>
    <t>No. of State FP Nodal Officer Trained</t>
  </si>
  <si>
    <t>No. of State FP Consultant Trained</t>
  </si>
  <si>
    <t>No. of State Store Personnel Trained</t>
  </si>
  <si>
    <t>Total  no. of ASHAs</t>
  </si>
  <si>
    <t>No. of ASHA Trained</t>
  </si>
  <si>
    <t>No. of Divisional/Regional Warehouses in which training is completed</t>
  </si>
  <si>
    <t>No. of District Warehouses in which training is completed</t>
  </si>
  <si>
    <t>District Hospitals</t>
  </si>
  <si>
    <t>Total No. of District Hospitals</t>
  </si>
  <si>
    <t>No. of DH in which training is completed</t>
  </si>
  <si>
    <t>Sub District Hospitals</t>
  </si>
  <si>
    <t>No. of SDH in which training is completed</t>
  </si>
  <si>
    <t>Total No. of Sub District Hospitals</t>
  </si>
  <si>
    <t>Medical College</t>
  </si>
  <si>
    <t>Total No. of Medical College</t>
  </si>
  <si>
    <t>No. of Medical College in which training is completed</t>
  </si>
  <si>
    <t>Urban Public Health Facilities</t>
  </si>
  <si>
    <t>Total No. of Urban Health Facilities</t>
  </si>
  <si>
    <t>No. of CHCs in which training is completed</t>
  </si>
  <si>
    <t>No. of PHCs in which training is completed</t>
  </si>
  <si>
    <t>No. of SCs in which training is completed</t>
  </si>
  <si>
    <t>No. of Urban Health facilities in which training is completed</t>
  </si>
  <si>
    <t>Total no. of  Block warehouses</t>
  </si>
  <si>
    <t>No. of Block Warehouses in which training is completed</t>
  </si>
  <si>
    <t>Block Warehouse (If Applicable)</t>
  </si>
  <si>
    <t>FP Nodal Officers/Facility Incharge</t>
  </si>
  <si>
    <t>Store Keeper/Pharmacist</t>
  </si>
  <si>
    <t>ANM</t>
  </si>
  <si>
    <t xml:space="preserve">Total Participants trained </t>
  </si>
  <si>
    <t>Other Cadre</t>
  </si>
  <si>
    <t>State:</t>
  </si>
  <si>
    <t>Name of the district</t>
  </si>
  <si>
    <t>No. of staff trained in MPA Injectable    (Antara Prog)</t>
  </si>
  <si>
    <t>No. of staff trained in Post Partum IUCD (PPIUCD)</t>
  </si>
  <si>
    <t>No. of staff trained in Post abortion  FP</t>
  </si>
  <si>
    <t>MO 
(MBBS and above/AYUSH)</t>
  </si>
  <si>
    <t>Nursing Personnel (Staff Nurse/LHV/ANM)</t>
  </si>
  <si>
    <t>STATE-TOTAL</t>
  </si>
  <si>
    <t>State</t>
  </si>
  <si>
    <t xml:space="preserve">Number of ASHAs </t>
  </si>
  <si>
    <t xml:space="preserve">No. of ASHAs </t>
  </si>
  <si>
    <t>FDS</t>
  </si>
  <si>
    <r>
      <t xml:space="preserve">   FORMAT 2:- ASHA SCHEME FOR ENSURING SPACING AT BIRTH (ESB) </t>
    </r>
    <r>
      <rPr>
        <b/>
        <sz val="20"/>
        <color rgb="FFC00000"/>
        <rFont val="Times New Roman"/>
        <family val="1"/>
      </rPr>
      <t>(Cumulative Report for 2021-22(1st April 2021-31st March 2022))</t>
    </r>
  </si>
  <si>
    <t>Opening Balance of the year 2021-21 (as on 1st April 2021)</t>
  </si>
  <si>
    <t>FORMAT 5 : FP LMIS (Cumulative Report for 2021-22 (1st April 2021-31st March 2022))</t>
  </si>
  <si>
    <t xml:space="preserve"> FORMAT 3: UTILIZATION REPORT OF  PTK (Cumulative Report for 2021-22 (1st April 2021-31st March 2022))</t>
  </si>
  <si>
    <t>Opening Balance of the year 2021-22 (as on 1st April 2021)</t>
  </si>
  <si>
    <t>Stock Received during the year 2021-22</t>
  </si>
  <si>
    <t>Stock Distributed under HDC  scheme  during the year 2021-22</t>
  </si>
  <si>
    <t>Balance Available at the end of 2021-22(as on 31st March 2022)</t>
  </si>
  <si>
    <t>No of claims  submitted in 2021-22              
  for Spacing of 3 yrs between first and second child</t>
  </si>
  <si>
    <t>No. of claims cleared in     2021-22                   
for Spacing of 3 yrs between first and second child</t>
  </si>
  <si>
    <t>No . of Claim submitted in 2021-22 for Sterilization after 1st or  2nd child</t>
  </si>
  <si>
    <t xml:space="preserve">No. of  claims cleared in the2021-22  For Sterilization after 1st  or 2nd child </t>
  </si>
  <si>
    <t>Stock Received (In 2021-22)</t>
  </si>
  <si>
    <t>Stock Utilized in 2021-22</t>
  </si>
  <si>
    <t>FORMAT 6- QUARTERLY REPORTING FORMAT -Training Status-   (Cumulative Report for 2021-22 (1st April 2021-31st March 2022)</t>
  </si>
  <si>
    <r>
      <t xml:space="preserve">  FORMAT 1:- HOME DELIVERY OF CONTRACEPTIVES (HDC) SCHEME </t>
    </r>
    <r>
      <rPr>
        <b/>
        <sz val="22"/>
        <color rgb="FFC00000"/>
        <rFont val="Times New Roman"/>
        <family val="1"/>
      </rPr>
      <t>(Cumulative Report for 2021-22 (1st April 2021 -31st March 2022))</t>
    </r>
  </si>
  <si>
    <t>Balance Available at the end of the year 2021-22 (as on 31st March 2022)</t>
  </si>
  <si>
    <t xml:space="preserve">No. of claims cleared  in 2021-22 for Spacing of 1 yrs between marriage and birth of first child </t>
  </si>
  <si>
    <t xml:space="preserve">No. of claims submitted  in 2021-22 for Spacing of 1 yrs between marriage and birth of first child </t>
  </si>
  <si>
    <t>NORTH GOA</t>
  </si>
  <si>
    <t>SOUTH GOA</t>
  </si>
  <si>
    <t>State:- GOA</t>
  </si>
  <si>
    <t>State:- Goa</t>
  </si>
  <si>
    <t>Nil</t>
  </si>
  <si>
    <t>North Goa</t>
  </si>
  <si>
    <t>South Goa</t>
  </si>
  <si>
    <r>
      <t xml:space="preserve"> FORMAT 4 : SQAC/DQAC Functionality status, Monitoring plan and Findings of client exit interview </t>
    </r>
    <r>
      <rPr>
        <b/>
        <sz val="18"/>
        <color rgb="FFC00000"/>
        <rFont val="Times New Roman"/>
        <family val="1"/>
      </rPr>
      <t>(Cumulative Report for 2021-22 (1st April 2021-31st March 2022)</t>
    </r>
  </si>
  <si>
    <t>Name of the State/ District</t>
  </si>
  <si>
    <t>No of meetings held (2019-20)</t>
  </si>
  <si>
    <t xml:space="preserve"> No. of Assessment visits planned in the district by SISC/DISC (2019-20)</t>
  </si>
  <si>
    <t xml:space="preserve"> No. of Assessment visits done in the district district ( 2019-20)</t>
  </si>
  <si>
    <t>Overall Grading of Sterilization services by the clients (mention No. of clients)</t>
  </si>
  <si>
    <t>GOA</t>
  </si>
  <si>
    <t>N.A.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</si>
</sst>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 "/>
    </font>
    <font>
      <b/>
      <sz val="1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b/>
      <sz val="20"/>
      <color rgb="FFC00000"/>
      <name val="Times New Roman"/>
      <family val="1"/>
    </font>
    <font>
      <b/>
      <sz val="18"/>
      <color rgb="FF000000"/>
      <name val="Times New Roman 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name val="Times New Roman"/>
      <family val="1"/>
    </font>
    <font>
      <b/>
      <sz val="28"/>
      <color theme="1"/>
      <name val="Calibri"/>
      <family val="2"/>
      <scheme val="minor"/>
    </font>
    <font>
      <b/>
      <sz val="28"/>
      <color theme="1"/>
      <name val="Shonar Bangla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Times New Roman"/>
      <family val="1"/>
    </font>
    <font>
      <b/>
      <sz val="22"/>
      <color rgb="FFC00000"/>
      <name val="Times New Roman"/>
      <family val="1"/>
    </font>
    <font>
      <b/>
      <sz val="26"/>
      <color theme="1"/>
      <name val="Calibri"/>
      <family val="2"/>
      <scheme val="minor"/>
    </font>
    <font>
      <b/>
      <sz val="18"/>
      <color rgb="FFC00000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9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11" fillId="7" borderId="1" xfId="0" applyFont="1" applyFill="1" applyBorder="1"/>
    <xf numFmtId="0" fontId="0" fillId="7" borderId="1" xfId="0" applyFill="1" applyBorder="1"/>
    <xf numFmtId="0" fontId="0" fillId="7" borderId="0" xfId="0" applyFill="1"/>
    <xf numFmtId="0" fontId="0" fillId="0" borderId="0" xfId="0" applyAlignment="1">
      <alignment horizontal="center" wrapText="1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10" xfId="0" applyBorder="1"/>
    <xf numFmtId="0" fontId="0" fillId="0" borderId="11" xfId="0" applyBorder="1"/>
    <xf numFmtId="0" fontId="14" fillId="0" borderId="14" xfId="0" applyFont="1" applyBorder="1"/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17" fillId="18" borderId="7" xfId="0" applyFont="1" applyFill="1" applyBorder="1" applyAlignment="1">
      <alignment horizontal="center" vertical="center" wrapText="1"/>
    </xf>
    <xf numFmtId="0" fontId="17" fillId="18" borderId="6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8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21" fillId="0" borderId="0" xfId="0" applyFont="1"/>
    <xf numFmtId="9" fontId="0" fillId="0" borderId="0" xfId="1" applyFont="1"/>
    <xf numFmtId="0" fontId="0" fillId="0" borderId="1" xfId="0" applyBorder="1" applyProtection="1"/>
    <xf numFmtId="0" fontId="0" fillId="7" borderId="1" xfId="0" applyFill="1" applyBorder="1" applyProtection="1"/>
    <xf numFmtId="0" fontId="0" fillId="2" borderId="1" xfId="0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25" fillId="0" borderId="0" xfId="0" applyFont="1" applyProtection="1"/>
    <xf numFmtId="0" fontId="25" fillId="0" borderId="0" xfId="0" applyFont="1" applyFill="1" applyProtection="1"/>
    <xf numFmtId="0" fontId="1" fillId="5" borderId="1" xfId="0" applyFont="1" applyFill="1" applyBorder="1" applyAlignment="1">
      <alignment horizontal="center" vertical="center" wrapText="1"/>
    </xf>
    <xf numFmtId="0" fontId="14" fillId="0" borderId="10" xfId="0" applyFont="1" applyBorder="1"/>
    <xf numFmtId="0" fontId="14" fillId="0" borderId="1" xfId="0" applyFont="1" applyBorder="1"/>
    <xf numFmtId="0" fontId="14" fillId="0" borderId="11" xfId="0" applyFont="1" applyBorder="1"/>
    <xf numFmtId="0" fontId="27" fillId="9" borderId="0" xfId="0" applyFont="1" applyFill="1"/>
    <xf numFmtId="0" fontId="27" fillId="0" borderId="0" xfId="0" applyFont="1"/>
    <xf numFmtId="0" fontId="28" fillId="0" borderId="1" xfId="0" applyFont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3" fillId="12" borderId="1" xfId="0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2" fillId="16" borderId="6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4" fillId="17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17" fillId="18" borderId="1" xfId="0" applyFont="1" applyFill="1" applyBorder="1" applyAlignment="1">
      <alignment horizontal="center" vertical="center" wrapText="1"/>
    </xf>
    <xf numFmtId="0" fontId="17" fillId="18" borderId="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9" fillId="14" borderId="8" xfId="0" applyFont="1" applyFill="1" applyBorder="1" applyAlignment="1">
      <alignment horizontal="left" vertical="center"/>
    </xf>
    <xf numFmtId="0" fontId="20" fillId="14" borderId="8" xfId="0" applyFont="1" applyFill="1" applyBorder="1" applyAlignment="1">
      <alignment horizontal="left" vertical="center"/>
    </xf>
    <xf numFmtId="0" fontId="17" fillId="18" borderId="3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7" fillId="18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7" fillId="18" borderId="1" xfId="0" applyFont="1" applyFill="1" applyBorder="1" applyAlignment="1">
      <alignment vertical="center" wrapText="1"/>
    </xf>
    <xf numFmtId="0" fontId="17" fillId="18" borderId="6" xfId="0" applyFont="1" applyFill="1" applyBorder="1" applyAlignment="1">
      <alignment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3" fillId="1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showGridLines="0" view="pageBreakPreview" zoomScale="60" workbookViewId="0">
      <selection activeCell="O8" sqref="O8"/>
    </sheetView>
  </sheetViews>
  <sheetFormatPr defaultRowHeight="15"/>
  <cols>
    <col min="2" max="2" width="18.85546875" customWidth="1"/>
    <col min="3" max="3" width="12.140625" customWidth="1"/>
    <col min="4" max="4" width="14.28515625" customWidth="1"/>
    <col min="5" max="5" width="14" customWidth="1"/>
    <col min="6" max="6" width="18.140625" customWidth="1"/>
    <col min="7" max="7" width="15.85546875" customWidth="1"/>
    <col min="8" max="9" width="14.5703125" customWidth="1"/>
    <col min="10" max="10" width="10.28515625" customWidth="1"/>
    <col min="11" max="11" width="15" customWidth="1"/>
    <col min="12" max="13" width="16" customWidth="1"/>
    <col min="14" max="14" width="17.7109375" customWidth="1"/>
    <col min="15" max="15" width="15.140625" customWidth="1"/>
    <col min="16" max="16" width="23.7109375" customWidth="1"/>
    <col min="17" max="17" width="14.5703125" customWidth="1"/>
    <col min="18" max="18" width="12.7109375" customWidth="1"/>
    <col min="19" max="19" width="24.28515625" customWidth="1"/>
  </cols>
  <sheetData>
    <row r="1" spans="1:19" s="6" customFormat="1" ht="43.5" customHeight="1">
      <c r="A1" s="45" t="s">
        <v>108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4" customFormat="1" ht="43.5" customHeight="1">
      <c r="A2" s="48" t="s">
        <v>114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</row>
    <row r="3" spans="1:19" ht="33" customHeight="1">
      <c r="A3" s="46" t="s">
        <v>0</v>
      </c>
      <c r="B3" s="47" t="s">
        <v>40</v>
      </c>
      <c r="C3" s="47" t="s">
        <v>90</v>
      </c>
      <c r="D3" s="47" t="s">
        <v>97</v>
      </c>
      <c r="E3" s="47"/>
      <c r="F3" s="47"/>
      <c r="G3" s="47"/>
      <c r="H3" s="47" t="s">
        <v>98</v>
      </c>
      <c r="I3" s="47"/>
      <c r="J3" s="47"/>
      <c r="K3" s="47"/>
      <c r="L3" s="47" t="s">
        <v>99</v>
      </c>
      <c r="M3" s="47"/>
      <c r="N3" s="47"/>
      <c r="O3" s="47"/>
      <c r="P3" s="47" t="s">
        <v>100</v>
      </c>
      <c r="Q3" s="47"/>
      <c r="R3" s="47"/>
      <c r="S3" s="47"/>
    </row>
    <row r="4" spans="1:19" ht="84.6" customHeight="1">
      <c r="A4" s="46"/>
      <c r="B4" s="47"/>
      <c r="C4" s="47"/>
      <c r="D4" s="17" t="s">
        <v>2</v>
      </c>
      <c r="E4" s="17" t="s">
        <v>3</v>
      </c>
      <c r="F4" s="18" t="s">
        <v>4</v>
      </c>
      <c r="G4" s="17" t="s">
        <v>5</v>
      </c>
      <c r="H4" s="17" t="s">
        <v>2</v>
      </c>
      <c r="I4" s="17" t="s">
        <v>3</v>
      </c>
      <c r="J4" s="17" t="s">
        <v>4</v>
      </c>
      <c r="K4" s="17" t="s">
        <v>5</v>
      </c>
      <c r="L4" s="17" t="s">
        <v>6</v>
      </c>
      <c r="M4" s="17" t="s">
        <v>3</v>
      </c>
      <c r="N4" s="17" t="s">
        <v>4</v>
      </c>
      <c r="O4" s="17" t="s">
        <v>5</v>
      </c>
      <c r="P4" s="17" t="s">
        <v>6</v>
      </c>
      <c r="Q4" s="17" t="s">
        <v>3</v>
      </c>
      <c r="R4" s="17" t="s">
        <v>4</v>
      </c>
      <c r="S4" s="17" t="s">
        <v>7</v>
      </c>
    </row>
    <row r="5" spans="1:19">
      <c r="A5" s="2"/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>
      <c r="A6" s="2"/>
      <c r="B6" s="31" t="s">
        <v>112</v>
      </c>
      <c r="C6" s="3" t="s">
        <v>116</v>
      </c>
      <c r="D6" s="3">
        <v>49532</v>
      </c>
      <c r="E6" s="3">
        <v>2252</v>
      </c>
      <c r="F6" s="3">
        <v>435</v>
      </c>
      <c r="G6" s="3">
        <v>801</v>
      </c>
      <c r="H6" s="3">
        <v>191794</v>
      </c>
      <c r="I6" s="3">
        <v>7997</v>
      </c>
      <c r="J6" s="3">
        <v>285</v>
      </c>
      <c r="K6" s="3">
        <v>982</v>
      </c>
      <c r="L6" s="3">
        <v>172785</v>
      </c>
      <c r="M6" s="3">
        <v>7584</v>
      </c>
      <c r="N6" s="3">
        <v>178</v>
      </c>
      <c r="O6" s="3">
        <v>548</v>
      </c>
      <c r="P6" s="3">
        <f>SUM(D6+H6-L6)</f>
        <v>68541</v>
      </c>
      <c r="Q6" s="29">
        <f t="shared" ref="Q6:S6" si="0">SUM(E6+I6-M6)</f>
        <v>2665</v>
      </c>
      <c r="R6" s="29">
        <f t="shared" si="0"/>
        <v>542</v>
      </c>
      <c r="S6" s="29">
        <f t="shared" si="0"/>
        <v>1235</v>
      </c>
    </row>
    <row r="7" spans="1:19">
      <c r="A7" s="2"/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29"/>
      <c r="Q7" s="29"/>
      <c r="R7" s="29"/>
      <c r="S7" s="29"/>
    </row>
    <row r="8" spans="1:19">
      <c r="A8" s="2"/>
      <c r="B8" s="31" t="s">
        <v>113</v>
      </c>
      <c r="C8" s="3" t="s">
        <v>116</v>
      </c>
      <c r="D8" s="3">
        <v>67942</v>
      </c>
      <c r="E8" s="3">
        <v>5242</v>
      </c>
      <c r="F8" s="3">
        <v>752</v>
      </c>
      <c r="G8" s="3">
        <v>1466</v>
      </c>
      <c r="H8" s="3">
        <v>161278</v>
      </c>
      <c r="I8" s="3">
        <v>5710</v>
      </c>
      <c r="J8" s="3">
        <v>255</v>
      </c>
      <c r="K8" s="3">
        <v>1014</v>
      </c>
      <c r="L8" s="3">
        <v>146712</v>
      </c>
      <c r="M8" s="3">
        <v>6868</v>
      </c>
      <c r="N8" s="3">
        <v>290</v>
      </c>
      <c r="O8" s="3">
        <v>981</v>
      </c>
      <c r="P8" s="29">
        <f t="shared" ref="P8" si="1">SUM(D8+H8-L8)</f>
        <v>82508</v>
      </c>
      <c r="Q8" s="29">
        <f t="shared" ref="Q8" si="2">SUM(E8+I8-M8)</f>
        <v>4084</v>
      </c>
      <c r="R8" s="29">
        <f t="shared" ref="R8" si="3">SUM(F8+J8-N8)</f>
        <v>717</v>
      </c>
      <c r="S8" s="29">
        <f t="shared" ref="S8" si="4">SUM(G8+K8-O8)</f>
        <v>1499</v>
      </c>
    </row>
    <row r="9" spans="1:19">
      <c r="A9" s="2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29"/>
      <c r="Q9" s="29"/>
      <c r="R9" s="29"/>
      <c r="S9" s="29"/>
    </row>
    <row r="10" spans="1:19">
      <c r="A10" s="2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2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>
      <c r="A12" s="2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2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2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>
      <c r="A15" s="2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>
      <c r="A16" s="2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>
      <c r="A17" s="2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>
      <c r="A18" s="2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>
      <c r="A19" s="2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>
      <c r="A20" s="2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>
      <c r="A21" s="2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9" customFormat="1" ht="15.75">
      <c r="A22" s="7" t="s">
        <v>41</v>
      </c>
      <c r="B22" s="8"/>
      <c r="C22" s="8"/>
      <c r="D22" s="8">
        <f>SUM(D6+D8)</f>
        <v>117474</v>
      </c>
      <c r="E22" s="30">
        <f t="shared" ref="E22:S22" si="5">SUM(E6+E8)</f>
        <v>7494</v>
      </c>
      <c r="F22" s="30">
        <f t="shared" si="5"/>
        <v>1187</v>
      </c>
      <c r="G22" s="30">
        <f t="shared" si="5"/>
        <v>2267</v>
      </c>
      <c r="H22" s="30">
        <f t="shared" si="5"/>
        <v>353072</v>
      </c>
      <c r="I22" s="30">
        <f t="shared" si="5"/>
        <v>13707</v>
      </c>
      <c r="J22" s="30">
        <f t="shared" si="5"/>
        <v>540</v>
      </c>
      <c r="K22" s="30">
        <f t="shared" si="5"/>
        <v>1996</v>
      </c>
      <c r="L22" s="30">
        <f t="shared" si="5"/>
        <v>319497</v>
      </c>
      <c r="M22" s="30">
        <f t="shared" si="5"/>
        <v>14452</v>
      </c>
      <c r="N22" s="30">
        <f t="shared" si="5"/>
        <v>468</v>
      </c>
      <c r="O22" s="30">
        <f t="shared" si="5"/>
        <v>1529</v>
      </c>
      <c r="P22" s="30">
        <f t="shared" si="5"/>
        <v>151049</v>
      </c>
      <c r="Q22" s="30">
        <f t="shared" si="5"/>
        <v>6749</v>
      </c>
      <c r="R22" s="30">
        <f t="shared" si="5"/>
        <v>1259</v>
      </c>
      <c r="S22" s="30">
        <f t="shared" si="5"/>
        <v>2734</v>
      </c>
    </row>
    <row r="34" spans="12:12">
      <c r="L34" s="28"/>
    </row>
  </sheetData>
  <sheetProtection sheet="1" objects="1" scenarios="1"/>
  <protectedRanges>
    <protectedRange sqref="A5:S65" name="Range2"/>
    <protectedRange sqref="A2:S2" name="Range1"/>
  </protectedRanges>
  <mergeCells count="9">
    <mergeCell ref="A1:S1"/>
    <mergeCell ref="A3:A4"/>
    <mergeCell ref="B3:B4"/>
    <mergeCell ref="C3:C4"/>
    <mergeCell ref="D3:G3"/>
    <mergeCell ref="H3:K3"/>
    <mergeCell ref="L3:O3"/>
    <mergeCell ref="P3:S3"/>
    <mergeCell ref="A2:S2"/>
  </mergeCells>
  <pageMargins left="0.70866141732283472" right="0.70866141732283472" top="0.74803149606299213" bottom="0.74803149606299213" header="0.31496062992125984" footer="0.31496062992125984"/>
  <pageSetup paperSize="5" scale="54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2"/>
  <sheetViews>
    <sheetView showGridLines="0" zoomScale="50" zoomScaleNormal="50" zoomScaleSheetLayoutView="50" workbookViewId="0">
      <selection activeCell="O11" sqref="O11"/>
    </sheetView>
  </sheetViews>
  <sheetFormatPr defaultRowHeight="15"/>
  <cols>
    <col min="1" max="1" width="14.140625" customWidth="1"/>
    <col min="2" max="2" width="19.28515625" customWidth="1"/>
    <col min="3" max="6" width="14.140625" customWidth="1"/>
    <col min="7" max="7" width="25.140625" customWidth="1"/>
    <col min="8" max="8" width="23.7109375" customWidth="1"/>
    <col min="9" max="9" width="28" customWidth="1"/>
    <col min="10" max="10" width="29.28515625" customWidth="1"/>
    <col min="11" max="11" width="26.7109375" customWidth="1"/>
    <col min="12" max="12" width="25.85546875" customWidth="1"/>
  </cols>
  <sheetData>
    <row r="1" spans="1:19" ht="41.25" customHeight="1">
      <c r="A1" s="55" t="s">
        <v>93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9" s="11" customFormat="1" ht="41.25" customHeight="1">
      <c r="A2" s="48" t="s">
        <v>89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25"/>
      <c r="N2" s="25"/>
      <c r="O2" s="25"/>
      <c r="P2" s="25"/>
      <c r="Q2" s="25"/>
      <c r="R2" s="25"/>
      <c r="S2" s="26"/>
    </row>
    <row r="3" spans="1:19" ht="15.6" customHeight="1">
      <c r="A3" s="56" t="s">
        <v>8</v>
      </c>
      <c r="B3" s="57" t="s">
        <v>40</v>
      </c>
      <c r="C3" s="57" t="s">
        <v>91</v>
      </c>
      <c r="D3" s="57" t="s">
        <v>15</v>
      </c>
      <c r="E3" s="57"/>
      <c r="F3" s="57"/>
      <c r="G3" s="53" t="s">
        <v>9</v>
      </c>
      <c r="H3" s="53"/>
      <c r="I3" s="58" t="s">
        <v>10</v>
      </c>
      <c r="J3" s="58"/>
      <c r="K3" s="54" t="s">
        <v>11</v>
      </c>
      <c r="L3" s="54"/>
    </row>
    <row r="4" spans="1:19" ht="14.45" customHeight="1">
      <c r="A4" s="56"/>
      <c r="B4" s="57"/>
      <c r="C4" s="57"/>
      <c r="D4" s="57"/>
      <c r="E4" s="57"/>
      <c r="F4" s="57"/>
      <c r="G4" s="53" t="s">
        <v>111</v>
      </c>
      <c r="H4" s="53" t="s">
        <v>110</v>
      </c>
      <c r="I4" s="58" t="s">
        <v>101</v>
      </c>
      <c r="J4" s="51" t="s">
        <v>102</v>
      </c>
      <c r="K4" s="54" t="s">
        <v>103</v>
      </c>
      <c r="L4" s="59" t="s">
        <v>104</v>
      </c>
    </row>
    <row r="5" spans="1:19" ht="82.9" customHeight="1">
      <c r="A5" s="56"/>
      <c r="B5" s="57"/>
      <c r="C5" s="57"/>
      <c r="D5" s="19" t="s">
        <v>12</v>
      </c>
      <c r="E5" s="19" t="s">
        <v>13</v>
      </c>
      <c r="F5" s="19" t="s">
        <v>14</v>
      </c>
      <c r="G5" s="53"/>
      <c r="H5" s="53"/>
      <c r="I5" s="58"/>
      <c r="J5" s="52"/>
      <c r="K5" s="54"/>
      <c r="L5" s="60"/>
    </row>
    <row r="6" spans="1:19" ht="15.75">
      <c r="A6" s="4"/>
      <c r="B6" s="5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9" ht="15.75">
      <c r="A7" s="4"/>
      <c r="B7" s="5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9" ht="15.75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9" ht="15.75">
      <c r="A9" s="4"/>
      <c r="B9" s="5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9" ht="15.75">
      <c r="A10" s="4"/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9" ht="15.75">
      <c r="A11" s="4"/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9" ht="15.75">
      <c r="A12" s="4"/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9" ht="15.75">
      <c r="A13" s="4"/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9" ht="15.75">
      <c r="A14" s="4"/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9" ht="15.75">
      <c r="A15" s="4"/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9" ht="15.75">
      <c r="A16" s="4"/>
      <c r="B16" s="5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5.75">
      <c r="A17" s="4"/>
      <c r="B17" s="5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5.75">
      <c r="A18" s="4"/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5.75">
      <c r="A19" s="4"/>
      <c r="B19" s="5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5.75">
      <c r="A20" s="4"/>
      <c r="B20" s="5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5.75">
      <c r="A21" s="4"/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5.75">
      <c r="A22" s="7" t="s">
        <v>41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sheetProtection sheet="1" objects="1" scenarios="1"/>
  <protectedRanges>
    <protectedRange sqref="B6:L205" name="Range2"/>
    <protectedRange sqref="A2" name="Range1"/>
  </protectedRanges>
  <mergeCells count="15">
    <mergeCell ref="J4:J5"/>
    <mergeCell ref="H4:H5"/>
    <mergeCell ref="K4:K5"/>
    <mergeCell ref="A1:L1"/>
    <mergeCell ref="A3:A5"/>
    <mergeCell ref="B3:B5"/>
    <mergeCell ref="C3:C5"/>
    <mergeCell ref="D3:F4"/>
    <mergeCell ref="G3:H3"/>
    <mergeCell ref="I3:J3"/>
    <mergeCell ref="K3:L3"/>
    <mergeCell ref="G4:G5"/>
    <mergeCell ref="I4:I5"/>
    <mergeCell ref="A2:L2"/>
    <mergeCell ref="L4:L5"/>
  </mergeCells>
  <pageMargins left="0.7" right="0.47" top="0.75" bottom="0.75" header="0.3" footer="0.3"/>
  <pageSetup paperSize="5" scale="65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22"/>
  <sheetViews>
    <sheetView showGridLines="0" view="pageBreakPreview" zoomScale="60" workbookViewId="0">
      <selection activeCell="C35" sqref="C35"/>
    </sheetView>
  </sheetViews>
  <sheetFormatPr defaultRowHeight="15"/>
  <cols>
    <col min="1" max="1" width="13.42578125" customWidth="1"/>
    <col min="2" max="2" width="18.42578125" customWidth="1"/>
    <col min="3" max="3" width="34.140625" customWidth="1"/>
    <col min="4" max="4" width="33.42578125" customWidth="1"/>
    <col min="5" max="5" width="26.85546875" customWidth="1"/>
    <col min="6" max="6" width="21" customWidth="1"/>
    <col min="7" max="7" width="17.5703125" customWidth="1"/>
    <col min="8" max="8" width="17.140625" customWidth="1"/>
    <col min="9" max="10" width="9" customWidth="1"/>
  </cols>
  <sheetData>
    <row r="1" spans="1:8" ht="29.25" customHeight="1">
      <c r="A1" s="62" t="s">
        <v>96</v>
      </c>
      <c r="B1" s="63"/>
      <c r="C1" s="63"/>
      <c r="D1" s="63"/>
      <c r="E1" s="63"/>
      <c r="F1" s="63"/>
      <c r="G1" s="63"/>
      <c r="H1" s="63"/>
    </row>
    <row r="2" spans="1:8" s="11" customFormat="1" ht="29.25" customHeight="1">
      <c r="A2" s="65" t="s">
        <v>115</v>
      </c>
      <c r="B2" s="65"/>
      <c r="C2" s="65"/>
      <c r="D2" s="65"/>
      <c r="E2" s="65"/>
      <c r="F2" s="65"/>
      <c r="G2" s="65"/>
      <c r="H2" s="65"/>
    </row>
    <row r="3" spans="1:8" ht="15.75">
      <c r="A3" s="64" t="s">
        <v>8</v>
      </c>
      <c r="B3" s="61" t="s">
        <v>40</v>
      </c>
      <c r="C3" s="61" t="s">
        <v>94</v>
      </c>
      <c r="D3" s="61" t="s">
        <v>105</v>
      </c>
      <c r="E3" s="61" t="s">
        <v>106</v>
      </c>
      <c r="F3" s="61"/>
      <c r="G3" s="61"/>
      <c r="H3" s="61" t="s">
        <v>109</v>
      </c>
    </row>
    <row r="4" spans="1:8" ht="74.25" customHeight="1">
      <c r="A4" s="64"/>
      <c r="B4" s="61"/>
      <c r="C4" s="61"/>
      <c r="D4" s="61"/>
      <c r="E4" s="20" t="s">
        <v>16</v>
      </c>
      <c r="F4" s="20" t="s">
        <v>17</v>
      </c>
      <c r="G4" s="20" t="s">
        <v>18</v>
      </c>
      <c r="H4" s="61"/>
    </row>
    <row r="5" spans="1:8" ht="15.75">
      <c r="A5" s="4"/>
      <c r="B5" s="5"/>
      <c r="C5" s="3"/>
      <c r="D5" s="3"/>
      <c r="E5" s="3"/>
      <c r="F5" s="3"/>
      <c r="G5" s="3"/>
      <c r="H5" s="3"/>
    </row>
    <row r="6" spans="1:8" ht="15.75">
      <c r="A6" s="4"/>
      <c r="B6" s="5" t="s">
        <v>112</v>
      </c>
      <c r="C6" s="3">
        <v>2710</v>
      </c>
      <c r="D6" s="3">
        <v>6109</v>
      </c>
      <c r="E6" s="3">
        <v>4806</v>
      </c>
      <c r="F6" s="3">
        <v>1514</v>
      </c>
      <c r="G6" s="3"/>
      <c r="H6" s="3">
        <f>SUM(C6+D6-E6-F6)</f>
        <v>2499</v>
      </c>
    </row>
    <row r="7" spans="1:8" ht="15.75">
      <c r="A7" s="4"/>
      <c r="B7" s="5"/>
      <c r="C7" s="3"/>
      <c r="D7" s="3"/>
      <c r="E7" s="3"/>
      <c r="F7" s="3"/>
      <c r="G7" s="3"/>
      <c r="H7" s="29"/>
    </row>
    <row r="8" spans="1:8" ht="15.75">
      <c r="A8" s="4"/>
      <c r="B8" s="5" t="s">
        <v>113</v>
      </c>
      <c r="C8" s="3">
        <v>3157</v>
      </c>
      <c r="D8" s="3">
        <v>7229</v>
      </c>
      <c r="E8" s="3">
        <v>6047</v>
      </c>
      <c r="F8" s="3">
        <v>2122</v>
      </c>
      <c r="G8" s="3"/>
      <c r="H8" s="29">
        <f>SUM(C8+D8-E8-F8)</f>
        <v>2217</v>
      </c>
    </row>
    <row r="9" spans="1:8" ht="15.75">
      <c r="A9" s="4"/>
      <c r="B9" s="5"/>
      <c r="C9" s="3"/>
      <c r="D9" s="3"/>
      <c r="E9" s="3"/>
      <c r="F9" s="3"/>
      <c r="G9" s="3"/>
      <c r="H9" s="3"/>
    </row>
    <row r="10" spans="1:8" ht="15.75">
      <c r="A10" s="4"/>
      <c r="B10" s="5"/>
      <c r="C10" s="3"/>
      <c r="D10" s="3"/>
      <c r="E10" s="3"/>
      <c r="F10" s="3"/>
      <c r="G10" s="3"/>
      <c r="H10" s="3"/>
    </row>
    <row r="11" spans="1:8" ht="15.75">
      <c r="A11" s="4"/>
      <c r="B11" s="5"/>
      <c r="C11" s="3"/>
      <c r="D11" s="3"/>
      <c r="E11" s="3"/>
      <c r="F11" s="3"/>
      <c r="G11" s="3"/>
      <c r="H11" s="3"/>
    </row>
    <row r="12" spans="1:8" ht="15.75">
      <c r="A12" s="4"/>
      <c r="B12" s="5"/>
      <c r="C12" s="3"/>
      <c r="D12" s="3"/>
      <c r="E12" s="3"/>
      <c r="F12" s="3"/>
      <c r="G12" s="3"/>
      <c r="H12" s="3"/>
    </row>
    <row r="13" spans="1:8" ht="15.75">
      <c r="A13" s="4"/>
      <c r="B13" s="5"/>
      <c r="C13" s="3"/>
      <c r="D13" s="3"/>
      <c r="E13" s="3"/>
      <c r="F13" s="3"/>
      <c r="G13" s="3"/>
      <c r="H13" s="3"/>
    </row>
    <row r="14" spans="1:8" ht="15.75">
      <c r="A14" s="4"/>
      <c r="B14" s="5"/>
      <c r="C14" s="3"/>
      <c r="D14" s="3"/>
      <c r="E14" s="3"/>
      <c r="F14" s="3"/>
      <c r="G14" s="3"/>
      <c r="H14" s="3"/>
    </row>
    <row r="15" spans="1:8" ht="15.75">
      <c r="A15" s="4"/>
      <c r="B15" s="5"/>
      <c r="C15" s="3"/>
      <c r="D15" s="3"/>
      <c r="E15" s="3"/>
      <c r="F15" s="3"/>
      <c r="G15" s="3"/>
      <c r="H15" s="3"/>
    </row>
    <row r="16" spans="1:8" ht="15.75">
      <c r="A16" s="4"/>
      <c r="B16" s="5"/>
      <c r="C16" s="3"/>
      <c r="D16" s="3"/>
      <c r="E16" s="3"/>
      <c r="F16" s="3"/>
      <c r="G16" s="3"/>
      <c r="H16" s="3"/>
    </row>
    <row r="17" spans="1:8" ht="15.75">
      <c r="A17" s="4"/>
      <c r="B17" s="5"/>
      <c r="C17" s="3"/>
      <c r="D17" s="3"/>
      <c r="E17" s="3"/>
      <c r="F17" s="3"/>
      <c r="G17" s="3"/>
      <c r="H17" s="3"/>
    </row>
    <row r="18" spans="1:8" ht="15.75">
      <c r="A18" s="4"/>
      <c r="B18" s="5"/>
      <c r="C18" s="3"/>
      <c r="D18" s="3"/>
      <c r="E18" s="3"/>
      <c r="F18" s="3"/>
      <c r="G18" s="3"/>
      <c r="H18" s="3"/>
    </row>
    <row r="19" spans="1:8" ht="15.75">
      <c r="A19" s="4"/>
      <c r="B19" s="5"/>
      <c r="C19" s="3"/>
      <c r="D19" s="3"/>
      <c r="E19" s="3"/>
      <c r="F19" s="3"/>
      <c r="G19" s="3"/>
      <c r="H19" s="3"/>
    </row>
    <row r="20" spans="1:8" ht="15.75">
      <c r="A20" s="4"/>
      <c r="B20" s="5"/>
      <c r="C20" s="3"/>
      <c r="D20" s="3"/>
      <c r="E20" s="3"/>
      <c r="F20" s="3"/>
      <c r="G20" s="3"/>
      <c r="H20" s="3"/>
    </row>
    <row r="21" spans="1:8" ht="15.75">
      <c r="A21" s="4"/>
      <c r="B21" s="5"/>
      <c r="C21" s="3"/>
      <c r="D21" s="3"/>
      <c r="E21" s="3"/>
      <c r="F21" s="3"/>
      <c r="G21" s="3"/>
      <c r="H21" s="3"/>
    </row>
    <row r="22" spans="1:8" ht="15.75">
      <c r="A22" s="7" t="s">
        <v>41</v>
      </c>
      <c r="B22" s="8"/>
      <c r="C22" s="8">
        <f>SUM(C6+C8)</f>
        <v>5867</v>
      </c>
      <c r="D22" s="30">
        <f t="shared" ref="D22:H22" si="0">SUM(D6+D8)</f>
        <v>13338</v>
      </c>
      <c r="E22" s="30">
        <f t="shared" si="0"/>
        <v>10853</v>
      </c>
      <c r="F22" s="30">
        <f t="shared" si="0"/>
        <v>3636</v>
      </c>
      <c r="G22" s="30">
        <f t="shared" si="0"/>
        <v>0</v>
      </c>
      <c r="H22" s="30">
        <f t="shared" si="0"/>
        <v>4716</v>
      </c>
    </row>
  </sheetData>
  <sheetProtection sheet="1" objects="1" scenarios="1"/>
  <protectedRanges>
    <protectedRange sqref="A5:H236" name="Range2"/>
    <protectedRange sqref="A2" name="Range1"/>
  </protectedRanges>
  <mergeCells count="8">
    <mergeCell ref="H3:H4"/>
    <mergeCell ref="A1:H1"/>
    <mergeCell ref="A3:A4"/>
    <mergeCell ref="B3:B4"/>
    <mergeCell ref="C3:C4"/>
    <mergeCell ref="D3:D4"/>
    <mergeCell ref="E3:G3"/>
    <mergeCell ref="A2:H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22"/>
  <sheetViews>
    <sheetView showGridLines="0" view="pageBreakPreview" zoomScale="60" workbookViewId="0">
      <selection sqref="A1:AE1"/>
    </sheetView>
  </sheetViews>
  <sheetFormatPr defaultColWidth="8.85546875" defaultRowHeight="15"/>
  <cols>
    <col min="1" max="1" width="6.28515625" style="11" customWidth="1"/>
    <col min="2" max="2" width="21.28515625" style="11" customWidth="1"/>
    <col min="3" max="3" width="15.140625" style="11" bestFit="1" customWidth="1"/>
    <col min="4" max="5" width="16.28515625" style="11" customWidth="1"/>
    <col min="6" max="6" width="24" style="11" customWidth="1"/>
    <col min="7" max="7" width="22.28515625" style="11" customWidth="1"/>
    <col min="8" max="8" width="16.140625" style="11" customWidth="1"/>
    <col min="9" max="9" width="16.28515625" style="11" customWidth="1"/>
    <col min="10" max="18" width="15.28515625" style="11" customWidth="1"/>
    <col min="19" max="19" width="16.140625" style="11" bestFit="1" customWidth="1"/>
    <col min="20" max="20" width="7.42578125" style="11" customWidth="1"/>
    <col min="21" max="21" width="15.42578125" style="11" customWidth="1"/>
    <col min="22" max="22" width="8" style="11" customWidth="1"/>
    <col min="23" max="23" width="15" style="11" customWidth="1"/>
    <col min="24" max="24" width="11" style="11" customWidth="1"/>
    <col min="25" max="25" width="16.28515625" style="11" customWidth="1"/>
    <col min="26" max="26" width="18.42578125" style="11" customWidth="1"/>
    <col min="27" max="27" width="21.28515625" style="11" customWidth="1"/>
    <col min="28" max="30" width="16.28515625" style="11" customWidth="1"/>
    <col min="31" max="31" width="17.28515625" style="11" customWidth="1"/>
    <col min="32" max="16384" width="8.85546875" style="11"/>
  </cols>
  <sheetData>
    <row r="1" spans="1:31" s="27" customFormat="1" ht="33" customHeight="1">
      <c r="A1" s="71" t="s">
        <v>95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31" ht="33" customHeight="1">
      <c r="A2" s="68" t="s">
        <v>114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70"/>
    </row>
    <row r="3" spans="1:31" ht="45" customHeight="1">
      <c r="A3" s="78" t="s">
        <v>0</v>
      </c>
      <c r="B3" s="66" t="s">
        <v>46</v>
      </c>
      <c r="C3" s="73" t="s">
        <v>47</v>
      </c>
      <c r="D3" s="74"/>
      <c r="E3" s="75"/>
      <c r="F3" s="73" t="s">
        <v>50</v>
      </c>
      <c r="G3" s="74"/>
      <c r="H3" s="66" t="s">
        <v>38</v>
      </c>
      <c r="I3" s="66"/>
      <c r="J3" s="66" t="s">
        <v>64</v>
      </c>
      <c r="K3" s="66"/>
      <c r="L3" s="66" t="s">
        <v>58</v>
      </c>
      <c r="M3" s="66"/>
      <c r="N3" s="73" t="s">
        <v>61</v>
      </c>
      <c r="O3" s="74"/>
      <c r="P3" s="73" t="s">
        <v>75</v>
      </c>
      <c r="Q3" s="74"/>
      <c r="R3" s="73" t="s">
        <v>67</v>
      </c>
      <c r="S3" s="74"/>
      <c r="T3" s="66" t="s">
        <v>20</v>
      </c>
      <c r="U3" s="66"/>
      <c r="V3" s="66" t="s">
        <v>21</v>
      </c>
      <c r="W3" s="66"/>
      <c r="X3" s="66" t="s">
        <v>22</v>
      </c>
      <c r="Y3" s="66"/>
      <c r="Z3" s="73" t="s">
        <v>79</v>
      </c>
      <c r="AA3" s="74"/>
      <c r="AB3" s="74"/>
      <c r="AC3" s="75"/>
      <c r="AD3" s="66" t="s">
        <v>39</v>
      </c>
      <c r="AE3" s="66"/>
    </row>
    <row r="4" spans="1:31" s="10" customFormat="1" ht="105" customHeight="1">
      <c r="A4" s="79"/>
      <c r="B4" s="67"/>
      <c r="C4" s="21" t="s">
        <v>51</v>
      </c>
      <c r="D4" s="22" t="s">
        <v>52</v>
      </c>
      <c r="E4" s="22" t="s">
        <v>53</v>
      </c>
      <c r="F4" s="23" t="s">
        <v>49</v>
      </c>
      <c r="G4" s="22" t="s">
        <v>56</v>
      </c>
      <c r="H4" s="23" t="s">
        <v>48</v>
      </c>
      <c r="I4" s="22" t="s">
        <v>57</v>
      </c>
      <c r="J4" s="23" t="s">
        <v>65</v>
      </c>
      <c r="K4" s="22" t="s">
        <v>66</v>
      </c>
      <c r="L4" s="23" t="s">
        <v>59</v>
      </c>
      <c r="M4" s="22" t="s">
        <v>60</v>
      </c>
      <c r="N4" s="23" t="s">
        <v>63</v>
      </c>
      <c r="O4" s="22" t="s">
        <v>62</v>
      </c>
      <c r="P4" s="23" t="s">
        <v>73</v>
      </c>
      <c r="Q4" s="22" t="s">
        <v>74</v>
      </c>
      <c r="R4" s="23" t="s">
        <v>68</v>
      </c>
      <c r="S4" s="22" t="s">
        <v>72</v>
      </c>
      <c r="T4" s="22" t="s">
        <v>43</v>
      </c>
      <c r="U4" s="22" t="s">
        <v>69</v>
      </c>
      <c r="V4" s="22" t="s">
        <v>44</v>
      </c>
      <c r="W4" s="22" t="s">
        <v>70</v>
      </c>
      <c r="X4" s="22" t="s">
        <v>45</v>
      </c>
      <c r="Y4" s="22" t="s">
        <v>71</v>
      </c>
      <c r="Z4" s="22" t="s">
        <v>76</v>
      </c>
      <c r="AA4" s="22" t="s">
        <v>77</v>
      </c>
      <c r="AB4" s="22" t="s">
        <v>78</v>
      </c>
      <c r="AC4" s="22" t="s">
        <v>80</v>
      </c>
      <c r="AD4" s="22" t="s">
        <v>54</v>
      </c>
      <c r="AE4" s="22" t="s">
        <v>55</v>
      </c>
    </row>
    <row r="5" spans="1:31" ht="15.75">
      <c r="A5" s="4"/>
      <c r="B5" s="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15.75">
      <c r="A6" s="4"/>
      <c r="B6" s="5" t="s">
        <v>112</v>
      </c>
      <c r="C6" s="32" t="s">
        <v>116</v>
      </c>
      <c r="D6" s="32" t="s">
        <v>116</v>
      </c>
      <c r="E6" s="32" t="s">
        <v>116</v>
      </c>
      <c r="F6" s="32" t="s">
        <v>116</v>
      </c>
      <c r="G6" s="32" t="s">
        <v>116</v>
      </c>
      <c r="H6" s="32" t="s">
        <v>116</v>
      </c>
      <c r="I6" s="32" t="s">
        <v>116</v>
      </c>
      <c r="J6" s="12">
        <v>1</v>
      </c>
      <c r="K6" s="12">
        <v>1</v>
      </c>
      <c r="L6" s="12">
        <v>1</v>
      </c>
      <c r="M6" s="12">
        <v>1</v>
      </c>
      <c r="N6" s="12">
        <v>0</v>
      </c>
      <c r="O6" s="12">
        <v>0</v>
      </c>
      <c r="P6" s="32" t="s">
        <v>116</v>
      </c>
      <c r="Q6" s="12" t="s">
        <v>116</v>
      </c>
      <c r="R6" s="12">
        <v>2</v>
      </c>
      <c r="S6" s="12">
        <v>2</v>
      </c>
      <c r="T6" s="12">
        <v>4</v>
      </c>
      <c r="U6" s="12">
        <v>4</v>
      </c>
      <c r="V6" s="12">
        <v>11</v>
      </c>
      <c r="W6" s="12">
        <v>11</v>
      </c>
      <c r="X6" s="12">
        <v>129</v>
      </c>
      <c r="Y6" s="12">
        <v>129</v>
      </c>
      <c r="Z6" s="12"/>
      <c r="AA6" s="12"/>
      <c r="AB6" s="12"/>
      <c r="AC6" s="12"/>
      <c r="AD6" s="12"/>
      <c r="AE6" s="12"/>
    </row>
    <row r="7" spans="1:31" ht="15.75">
      <c r="A7" s="4"/>
      <c r="B7" s="5"/>
      <c r="C7" s="12"/>
      <c r="D7" s="32"/>
      <c r="E7" s="32"/>
      <c r="F7" s="32"/>
      <c r="G7" s="32"/>
      <c r="H7" s="32"/>
      <c r="I7" s="3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15.75">
      <c r="A8" s="4"/>
      <c r="B8" s="5" t="s">
        <v>113</v>
      </c>
      <c r="C8" s="32" t="s">
        <v>116</v>
      </c>
      <c r="D8" s="32" t="s">
        <v>116</v>
      </c>
      <c r="E8" s="32" t="s">
        <v>116</v>
      </c>
      <c r="F8" s="32" t="s">
        <v>116</v>
      </c>
      <c r="G8" s="32" t="s">
        <v>116</v>
      </c>
      <c r="H8" s="32" t="s">
        <v>116</v>
      </c>
      <c r="I8" s="32" t="s">
        <v>116</v>
      </c>
      <c r="J8" s="12">
        <v>0</v>
      </c>
      <c r="K8" s="12">
        <v>0</v>
      </c>
      <c r="L8" s="12">
        <v>1</v>
      </c>
      <c r="M8" s="12">
        <v>1</v>
      </c>
      <c r="N8" s="12">
        <v>2</v>
      </c>
      <c r="O8" s="12">
        <v>2</v>
      </c>
      <c r="P8" s="32" t="s">
        <v>116</v>
      </c>
      <c r="Q8" s="32" t="s">
        <v>116</v>
      </c>
      <c r="R8" s="12">
        <v>2</v>
      </c>
      <c r="S8" s="12">
        <v>2</v>
      </c>
      <c r="T8" s="12">
        <v>2</v>
      </c>
      <c r="U8" s="12">
        <v>2</v>
      </c>
      <c r="V8" s="12">
        <v>13</v>
      </c>
      <c r="W8" s="12">
        <v>13</v>
      </c>
      <c r="X8" s="12">
        <v>122</v>
      </c>
      <c r="Y8" s="12">
        <v>122</v>
      </c>
      <c r="Z8" s="12"/>
      <c r="AA8" s="12"/>
      <c r="AB8" s="12"/>
      <c r="AC8" s="12"/>
      <c r="AD8" s="12"/>
      <c r="AE8" s="12"/>
    </row>
    <row r="9" spans="1:31" ht="15.75">
      <c r="A9" s="4"/>
      <c r="B9" s="5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15.75">
      <c r="A10" s="4"/>
      <c r="B10" s="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15.75">
      <c r="A11" s="4"/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5.75">
      <c r="A12" s="4"/>
      <c r="B12" s="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15.75">
      <c r="A13" s="4"/>
      <c r="B13" s="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5.75">
      <c r="A14" s="4"/>
      <c r="B14" s="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5.75">
      <c r="A15" s="4"/>
      <c r="B15" s="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5.75">
      <c r="A16" s="4"/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5.75">
      <c r="A17" s="4"/>
      <c r="B17" s="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5.75">
      <c r="A18" s="4"/>
      <c r="B18" s="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5.75">
      <c r="A19" s="4"/>
      <c r="B19" s="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.75">
      <c r="A20" s="76" t="s">
        <v>42</v>
      </c>
      <c r="B20" s="77"/>
      <c r="C20" s="12" t="s">
        <v>116</v>
      </c>
      <c r="D20" s="32" t="s">
        <v>116</v>
      </c>
      <c r="E20" s="32" t="s">
        <v>116</v>
      </c>
      <c r="F20" s="32" t="s">
        <v>116</v>
      </c>
      <c r="G20" s="32" t="s">
        <v>116</v>
      </c>
      <c r="H20" s="32" t="s">
        <v>116</v>
      </c>
      <c r="I20" s="32" t="s">
        <v>116</v>
      </c>
      <c r="J20" s="12">
        <v>1</v>
      </c>
      <c r="K20" s="12">
        <v>1</v>
      </c>
      <c r="L20" s="12">
        <v>2</v>
      </c>
      <c r="M20" s="12">
        <v>2</v>
      </c>
      <c r="N20" s="12">
        <v>2</v>
      </c>
      <c r="O20" s="12">
        <v>2</v>
      </c>
      <c r="P20" s="12" t="s">
        <v>116</v>
      </c>
      <c r="Q20" s="32" t="s">
        <v>116</v>
      </c>
      <c r="R20" s="12">
        <v>4</v>
      </c>
      <c r="S20" s="12">
        <v>4</v>
      </c>
      <c r="T20" s="12">
        <v>6</v>
      </c>
      <c r="U20" s="12">
        <v>6</v>
      </c>
      <c r="V20" s="12">
        <v>24</v>
      </c>
      <c r="W20" s="12">
        <f>SUM(W6+W8)</f>
        <v>24</v>
      </c>
      <c r="X20" s="32">
        <f t="shared" ref="X20:Y20" si="0">SUM(X6+X8)</f>
        <v>251</v>
      </c>
      <c r="Y20" s="32">
        <f t="shared" si="0"/>
        <v>251</v>
      </c>
      <c r="Z20" s="12"/>
      <c r="AA20" s="12"/>
      <c r="AB20" s="12"/>
      <c r="AC20" s="12"/>
      <c r="AD20" s="12"/>
      <c r="AE20" s="12"/>
    </row>
    <row r="22" spans="1:31" ht="33.75">
      <c r="T22" s="33"/>
      <c r="U22" s="33"/>
      <c r="V22" s="33"/>
      <c r="W22" s="34"/>
      <c r="X22" s="34"/>
    </row>
  </sheetData>
  <sheetProtection sheet="1" objects="1" scenarios="1"/>
  <protectedRanges>
    <protectedRange sqref="A5:Y142" name="Range2"/>
    <protectedRange sqref="A2" name="Range1"/>
  </protectedRanges>
  <mergeCells count="18">
    <mergeCell ref="A20:B20"/>
    <mergeCell ref="AD3:AE3"/>
    <mergeCell ref="A3:A4"/>
    <mergeCell ref="H3:I3"/>
    <mergeCell ref="L3:M3"/>
    <mergeCell ref="N3:O3"/>
    <mergeCell ref="J3:K3"/>
    <mergeCell ref="R3:S3"/>
    <mergeCell ref="P3:Q3"/>
    <mergeCell ref="C3:E3"/>
    <mergeCell ref="F3:G3"/>
    <mergeCell ref="X3:Y3"/>
    <mergeCell ref="B3:B4"/>
    <mergeCell ref="T3:U3"/>
    <mergeCell ref="A2:AE2"/>
    <mergeCell ref="V3:W3"/>
    <mergeCell ref="A1:AE1"/>
    <mergeCell ref="Z3:AC3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B1:I10"/>
  <sheetViews>
    <sheetView tabSelected="1" zoomScale="90" zoomScaleNormal="90" workbookViewId="0">
      <selection activeCell="G17" sqref="G17"/>
    </sheetView>
  </sheetViews>
  <sheetFormatPr defaultColWidth="8.85546875" defaultRowHeight="15"/>
  <cols>
    <col min="1" max="1" width="8.85546875" style="11"/>
    <col min="2" max="2" width="7" style="11" customWidth="1"/>
    <col min="3" max="3" width="14" style="11" customWidth="1"/>
    <col min="4" max="4" width="18.42578125" style="11" customWidth="1"/>
    <col min="5" max="5" width="21.42578125" style="11" customWidth="1"/>
    <col min="6" max="6" width="18.5703125" style="11" customWidth="1"/>
    <col min="7" max="7" width="21" style="11" customWidth="1"/>
    <col min="8" max="8" width="16.85546875" style="11" customWidth="1"/>
    <col min="9" max="9" width="21.42578125" style="11" customWidth="1"/>
    <col min="10" max="16384" width="8.85546875" style="11"/>
  </cols>
  <sheetData>
    <row r="1" spans="2:9" s="13" customFormat="1" ht="61.5" customHeight="1">
      <c r="B1" s="84" t="s">
        <v>107</v>
      </c>
      <c r="C1" s="84"/>
      <c r="D1" s="84"/>
      <c r="E1" s="84"/>
      <c r="F1" s="84"/>
      <c r="G1" s="84"/>
      <c r="H1" s="84"/>
      <c r="I1" s="84"/>
    </row>
    <row r="2" spans="2:9" s="13" customFormat="1" ht="42.75" customHeight="1">
      <c r="B2" s="85" t="s">
        <v>81</v>
      </c>
      <c r="C2" s="85"/>
      <c r="D2" s="85"/>
      <c r="E2" s="85"/>
      <c r="F2" s="85"/>
      <c r="G2" s="85"/>
      <c r="H2" s="85"/>
      <c r="I2" s="85"/>
    </row>
    <row r="3" spans="2:9" s="13" customFormat="1" ht="63" customHeight="1">
      <c r="B3" s="86" t="s">
        <v>0</v>
      </c>
      <c r="C3" s="86" t="s">
        <v>82</v>
      </c>
      <c r="D3" s="86" t="s">
        <v>83</v>
      </c>
      <c r="E3" s="86"/>
      <c r="F3" s="80" t="s">
        <v>84</v>
      </c>
      <c r="G3" s="80"/>
      <c r="H3" s="87" t="s">
        <v>85</v>
      </c>
      <c r="I3" s="88"/>
    </row>
    <row r="4" spans="2:9" s="13" customFormat="1" ht="31.5" customHeight="1">
      <c r="B4" s="86"/>
      <c r="C4" s="86"/>
      <c r="D4" s="86" t="s">
        <v>86</v>
      </c>
      <c r="E4" s="86" t="s">
        <v>87</v>
      </c>
      <c r="F4" s="80" t="s">
        <v>86</v>
      </c>
      <c r="G4" s="80" t="s">
        <v>87</v>
      </c>
      <c r="H4" s="81" t="s">
        <v>19</v>
      </c>
      <c r="I4" s="81" t="s">
        <v>87</v>
      </c>
    </row>
    <row r="5" spans="2:9" s="13" customFormat="1" ht="40.5" customHeight="1">
      <c r="B5" s="86"/>
      <c r="C5" s="86"/>
      <c r="D5" s="86"/>
      <c r="E5" s="86"/>
      <c r="F5" s="80"/>
      <c r="G5" s="80"/>
      <c r="H5" s="81"/>
      <c r="I5" s="81"/>
    </row>
    <row r="6" spans="2:9" ht="21.75" customHeight="1">
      <c r="B6" s="14"/>
      <c r="C6" s="3"/>
      <c r="D6" s="3"/>
      <c r="E6" s="3"/>
      <c r="F6" s="3"/>
      <c r="G6" s="3"/>
      <c r="H6" s="3"/>
      <c r="I6" s="15"/>
    </row>
    <row r="7" spans="2:9" ht="21.75" customHeight="1">
      <c r="B7" s="36">
        <v>1</v>
      </c>
      <c r="C7" s="37" t="s">
        <v>117</v>
      </c>
      <c r="D7" s="37">
        <v>0</v>
      </c>
      <c r="E7" s="37">
        <v>11</v>
      </c>
      <c r="F7" s="37">
        <v>4</v>
      </c>
      <c r="G7" s="37">
        <v>0</v>
      </c>
      <c r="H7" s="37">
        <v>0</v>
      </c>
      <c r="I7" s="38">
        <v>11</v>
      </c>
    </row>
    <row r="8" spans="2:9" ht="21.75" customHeight="1">
      <c r="B8" s="36">
        <v>2</v>
      </c>
      <c r="C8" s="37" t="s">
        <v>118</v>
      </c>
      <c r="D8" s="37">
        <v>7</v>
      </c>
      <c r="E8" s="37">
        <v>2</v>
      </c>
      <c r="F8" s="37">
        <v>14</v>
      </c>
      <c r="G8" s="37">
        <v>0</v>
      </c>
      <c r="H8" s="37">
        <v>0</v>
      </c>
      <c r="I8" s="38">
        <v>0</v>
      </c>
    </row>
    <row r="9" spans="2:9" ht="21.75" customHeight="1">
      <c r="B9" s="14"/>
      <c r="C9" s="3"/>
      <c r="D9" s="3"/>
      <c r="E9" s="3"/>
      <c r="F9" s="3"/>
      <c r="G9" s="3"/>
      <c r="H9" s="3"/>
      <c r="I9" s="15"/>
    </row>
    <row r="10" spans="2:9" ht="21.75" customHeight="1" thickBot="1">
      <c r="B10" s="82" t="s">
        <v>88</v>
      </c>
      <c r="C10" s="83"/>
      <c r="D10" s="16">
        <f>SUM(D7:D9)</f>
        <v>7</v>
      </c>
      <c r="E10" s="16">
        <f t="shared" ref="E10:I10" si="0">SUM(E7:E9)</f>
        <v>13</v>
      </c>
      <c r="F10" s="16">
        <f t="shared" si="0"/>
        <v>18</v>
      </c>
      <c r="G10" s="16">
        <f t="shared" si="0"/>
        <v>0</v>
      </c>
      <c r="H10" s="16">
        <f t="shared" si="0"/>
        <v>0</v>
      </c>
      <c r="I10" s="16">
        <f t="shared" si="0"/>
        <v>11</v>
      </c>
    </row>
  </sheetData>
  <mergeCells count="14">
    <mergeCell ref="G4:G5"/>
    <mergeCell ref="H4:H5"/>
    <mergeCell ref="I4:I5"/>
    <mergeCell ref="B10:C10"/>
    <mergeCell ref="B1:I1"/>
    <mergeCell ref="B2:I2"/>
    <mergeCell ref="B3:B5"/>
    <mergeCell ref="C3:C5"/>
    <mergeCell ref="D3:E3"/>
    <mergeCell ref="F3:G3"/>
    <mergeCell ref="H3:I3"/>
    <mergeCell ref="D4:D5"/>
    <mergeCell ref="E4:E5"/>
    <mergeCell ref="F4:F5"/>
  </mergeCells>
  <pageMargins left="1.89" right="0.2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T22"/>
  <sheetViews>
    <sheetView zoomScale="60" zoomScaleNormal="60" workbookViewId="0">
      <selection activeCell="X5" sqref="X5"/>
    </sheetView>
  </sheetViews>
  <sheetFormatPr defaultRowHeight="15"/>
  <cols>
    <col min="1" max="1" width="9.140625" style="40"/>
    <col min="2" max="2" width="9.7109375" style="40" customWidth="1"/>
    <col min="3" max="3" width="15.85546875" style="40" customWidth="1"/>
    <col min="4" max="4" width="12.42578125" style="40" customWidth="1"/>
    <col min="5" max="5" width="11.140625" style="40" customWidth="1"/>
    <col min="6" max="6" width="11.28515625" style="40" customWidth="1"/>
    <col min="7" max="7" width="11.7109375" style="40" customWidth="1"/>
    <col min="8" max="8" width="11.5703125" style="40" customWidth="1"/>
    <col min="9" max="9" width="6.7109375" style="40" customWidth="1"/>
    <col min="10" max="10" width="13.140625" style="40" customWidth="1"/>
    <col min="11" max="11" width="12.5703125" style="40" customWidth="1"/>
    <col min="12" max="12" width="8.7109375" style="40" customWidth="1"/>
    <col min="13" max="13" width="14.42578125" style="40" customWidth="1"/>
    <col min="14" max="14" width="11" style="40" customWidth="1"/>
    <col min="15" max="15" width="17.85546875" style="40" customWidth="1"/>
    <col min="16" max="16" width="14.42578125" style="40" customWidth="1"/>
    <col min="17" max="18" width="10.42578125" style="40" customWidth="1"/>
    <col min="19" max="19" width="9.42578125" style="40" customWidth="1"/>
    <col min="20" max="20" width="17.5703125" style="40" customWidth="1"/>
    <col min="21" max="16384" width="9.140625" style="40"/>
  </cols>
  <sheetData>
    <row r="1" spans="2:20" s="39" customFormat="1" ht="63" customHeight="1">
      <c r="B1" s="92" t="s">
        <v>119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</row>
    <row r="2" spans="2:20" ht="90.75" customHeight="1">
      <c r="B2" s="95" t="s">
        <v>23</v>
      </c>
      <c r="C2" s="95" t="s">
        <v>120</v>
      </c>
      <c r="D2" s="95" t="s">
        <v>121</v>
      </c>
      <c r="E2" s="95"/>
      <c r="F2" s="95"/>
      <c r="G2" s="95"/>
      <c r="H2" s="95" t="s">
        <v>122</v>
      </c>
      <c r="I2" s="95"/>
      <c r="J2" s="95"/>
      <c r="K2" s="95" t="s">
        <v>123</v>
      </c>
      <c r="L2" s="95"/>
      <c r="M2" s="95"/>
      <c r="N2" s="95" t="s">
        <v>24</v>
      </c>
      <c r="O2" s="95" t="s">
        <v>25</v>
      </c>
      <c r="P2" s="95" t="s">
        <v>26</v>
      </c>
      <c r="Q2" s="95" t="s">
        <v>124</v>
      </c>
      <c r="R2" s="95"/>
      <c r="S2" s="95"/>
      <c r="T2" s="95"/>
    </row>
    <row r="3" spans="2:20" ht="134.25" customHeight="1">
      <c r="B3" s="95"/>
      <c r="C3" s="95"/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92</v>
      </c>
      <c r="J3" s="35" t="s">
        <v>32</v>
      </c>
      <c r="K3" s="35" t="s">
        <v>31</v>
      </c>
      <c r="L3" s="35" t="s">
        <v>92</v>
      </c>
      <c r="M3" s="35" t="s">
        <v>32</v>
      </c>
      <c r="N3" s="95"/>
      <c r="O3" s="95"/>
      <c r="P3" s="95"/>
      <c r="Q3" s="35" t="s">
        <v>33</v>
      </c>
      <c r="R3" s="35" t="s">
        <v>34</v>
      </c>
      <c r="S3" s="35" t="s">
        <v>35</v>
      </c>
      <c r="T3" s="35" t="s">
        <v>36</v>
      </c>
    </row>
    <row r="4" spans="2:20" ht="89.25" customHeight="1">
      <c r="B4" s="41" t="s">
        <v>1</v>
      </c>
      <c r="C4" s="41" t="s">
        <v>125</v>
      </c>
      <c r="D4" s="41">
        <v>1</v>
      </c>
      <c r="E4" s="41">
        <v>1</v>
      </c>
      <c r="F4" s="42"/>
      <c r="G4" s="42"/>
      <c r="H4" s="41">
        <f>+H6+H7</f>
        <v>1</v>
      </c>
      <c r="I4" s="41">
        <v>0</v>
      </c>
      <c r="J4" s="41">
        <v>0</v>
      </c>
      <c r="K4" s="41">
        <v>8</v>
      </c>
      <c r="L4" s="41">
        <v>0</v>
      </c>
      <c r="M4" s="41">
        <v>0</v>
      </c>
      <c r="N4" s="41">
        <f>+N6+N7</f>
        <v>361</v>
      </c>
      <c r="O4" s="41">
        <f t="shared" ref="O4:S4" si="0">+O6+O7</f>
        <v>292</v>
      </c>
      <c r="P4" s="41">
        <f t="shared" si="0"/>
        <v>361</v>
      </c>
      <c r="Q4" s="41">
        <f t="shared" si="0"/>
        <v>204</v>
      </c>
      <c r="R4" s="41">
        <f t="shared" si="0"/>
        <v>153</v>
      </c>
      <c r="S4" s="41">
        <f t="shared" si="0"/>
        <v>24</v>
      </c>
      <c r="T4" s="41">
        <f>+T6+T7</f>
        <v>3</v>
      </c>
    </row>
    <row r="5" spans="2:20" ht="63" customHeight="1">
      <c r="B5" s="89" t="s">
        <v>37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</row>
    <row r="6" spans="2:20" ht="55.5" customHeight="1">
      <c r="B6" s="43">
        <v>1</v>
      </c>
      <c r="C6" s="43" t="s">
        <v>117</v>
      </c>
      <c r="D6" s="42"/>
      <c r="E6" s="42"/>
      <c r="F6" s="44">
        <v>1</v>
      </c>
      <c r="G6" s="44">
        <v>1</v>
      </c>
      <c r="H6" s="44">
        <v>1</v>
      </c>
      <c r="I6" s="44" t="s">
        <v>126</v>
      </c>
      <c r="J6" s="44" t="s">
        <v>126</v>
      </c>
      <c r="K6" s="44">
        <v>1</v>
      </c>
      <c r="L6" s="44" t="s">
        <v>126</v>
      </c>
      <c r="M6" s="44" t="s">
        <v>126</v>
      </c>
      <c r="N6" s="44">
        <f>0+16+30+23</f>
        <v>69</v>
      </c>
      <c r="O6" s="44">
        <f>0+0</f>
        <v>0</v>
      </c>
      <c r="P6" s="44">
        <f>16+30+23</f>
        <v>69</v>
      </c>
      <c r="Q6" s="44">
        <f>10+12+23+1</f>
        <v>46</v>
      </c>
      <c r="R6" s="44">
        <f>6+16+20</f>
        <v>42</v>
      </c>
      <c r="S6" s="44">
        <f>0+2</f>
        <v>2</v>
      </c>
      <c r="T6" s="44">
        <f>0+2</f>
        <v>2</v>
      </c>
    </row>
    <row r="7" spans="2:20" ht="53.25" customHeight="1">
      <c r="B7" s="43">
        <v>2</v>
      </c>
      <c r="C7" s="43" t="s">
        <v>118</v>
      </c>
      <c r="D7" s="42"/>
      <c r="E7" s="42"/>
      <c r="F7" s="44">
        <v>0</v>
      </c>
      <c r="G7" s="44">
        <v>0</v>
      </c>
      <c r="H7" s="44">
        <v>0</v>
      </c>
      <c r="I7" s="44" t="s">
        <v>126</v>
      </c>
      <c r="J7" s="44" t="s">
        <v>126</v>
      </c>
      <c r="K7" s="44">
        <f>0+7</f>
        <v>7</v>
      </c>
      <c r="L7" s="44" t="s">
        <v>126</v>
      </c>
      <c r="M7" s="44" t="s">
        <v>126</v>
      </c>
      <c r="N7" s="44">
        <f>55+83+83+71</f>
        <v>292</v>
      </c>
      <c r="O7" s="44">
        <f>55+83+83+71</f>
        <v>292</v>
      </c>
      <c r="P7" s="44">
        <f>55+83+83+71</f>
        <v>292</v>
      </c>
      <c r="Q7" s="44">
        <f>35+50+50+23</f>
        <v>158</v>
      </c>
      <c r="R7" s="44">
        <f>18+28+28+37</f>
        <v>111</v>
      </c>
      <c r="S7" s="44">
        <f>2+5+5+10</f>
        <v>22</v>
      </c>
      <c r="T7" s="44">
        <f>0+1</f>
        <v>1</v>
      </c>
    </row>
    <row r="8" spans="2:20" ht="63" customHeight="1"/>
    <row r="9" spans="2:20" ht="63" customHeight="1"/>
    <row r="10" spans="2:20" ht="63" customHeight="1"/>
    <row r="11" spans="2:20" ht="63" customHeight="1"/>
    <row r="12" spans="2:20" ht="63" customHeight="1"/>
    <row r="13" spans="2:20" ht="63" customHeight="1"/>
    <row r="14" spans="2:20" ht="63" customHeight="1"/>
    <row r="15" spans="2:20" ht="63" customHeight="1"/>
    <row r="16" spans="2:20" ht="63" customHeight="1"/>
    <row r="17" ht="63" customHeight="1"/>
    <row r="18" ht="63" customHeight="1"/>
    <row r="19" ht="63" customHeight="1"/>
    <row r="20" ht="63" customHeight="1"/>
    <row r="21" ht="63" customHeight="1"/>
    <row r="22" ht="63" customHeight="1"/>
  </sheetData>
  <mergeCells count="11">
    <mergeCell ref="B5:T5"/>
    <mergeCell ref="B1:T1"/>
    <mergeCell ref="B2:B3"/>
    <mergeCell ref="C2:C3"/>
    <mergeCell ref="D2:G2"/>
    <mergeCell ref="H2:J2"/>
    <mergeCell ref="K2:M2"/>
    <mergeCell ref="N2:N3"/>
    <mergeCell ref="O2:O3"/>
    <mergeCell ref="P2:P3"/>
    <mergeCell ref="Q2:T2"/>
  </mergeCells>
  <pageMargins left="0.7" right="0.36" top="0.75" bottom="0.75" header="0.3" footer="0.3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HDC</vt:lpstr>
      <vt:lpstr>ESB</vt:lpstr>
      <vt:lpstr>PTK</vt:lpstr>
      <vt:lpstr>LMIS</vt:lpstr>
      <vt:lpstr>Training</vt:lpstr>
      <vt:lpstr>SQAC DQAC</vt:lpstr>
      <vt:lpstr>'SQAC DQAC'!Print_Area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2022-04-28T06:01:28Z</dcterms:modified>
</cp:coreProperties>
</file>